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166" documentId="8_{42428292-FF27-4C06-8973-08BA6060BB04}" xr6:coauthVersionLast="47" xr6:coauthVersionMax="47" xr10:uidLastSave="{56662070-A3A1-403E-8933-2CC16B337AA5}"/>
  <bookViews>
    <workbookView xWindow="28680" yWindow="-120" windowWidth="29040" windowHeight="15720" xr2:uid="{479BFD07-5F9E-4764-A2B4-8E8795D5EF58}"/>
  </bookViews>
  <sheets>
    <sheet name="B16 PB1036" sheetId="1" r:id="rId1"/>
    <sheet name="Hoja1" sheetId="2" r:id="rId2"/>
  </sheets>
  <definedNames>
    <definedName name="_xlnm.Print_Area" localSheetId="0">'B16 PB1036'!$A$1:$L$19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 s="1"/>
  <c r="J5" i="1"/>
  <c r="K5" i="1"/>
  <c r="L5" i="1" s="1"/>
  <c r="J6" i="1"/>
  <c r="K6" i="1"/>
  <c r="L6" i="1" s="1"/>
  <c r="J7" i="1"/>
  <c r="K7" i="1"/>
  <c r="J8" i="1"/>
  <c r="K8" i="1"/>
  <c r="L8" i="1" s="1"/>
  <c r="J9" i="1"/>
  <c r="K9" i="1"/>
  <c r="L9" i="1" s="1"/>
  <c r="J10" i="1"/>
  <c r="K10" i="1"/>
  <c r="L10" i="1" s="1"/>
  <c r="G2" i="1"/>
  <c r="G3" i="1"/>
  <c r="G4" i="1"/>
  <c r="G5" i="1"/>
  <c r="G6" i="1"/>
  <c r="G7" i="1"/>
  <c r="G8" i="1"/>
  <c r="G9" i="1"/>
  <c r="G10" i="1"/>
  <c r="K3" i="1"/>
  <c r="K2" i="1"/>
  <c r="J2" i="1"/>
  <c r="J3" i="1"/>
  <c r="L7" i="1" l="1"/>
  <c r="P2" i="1"/>
  <c r="Y5" i="1"/>
  <c r="Z5" i="1"/>
  <c r="Z6" i="1"/>
  <c r="Y3" i="1"/>
  <c r="Y2" i="1"/>
  <c r="Y6" i="1"/>
  <c r="Z3" i="1"/>
  <c r="Z2" i="1"/>
  <c r="Y4" i="1"/>
  <c r="Z4" i="1"/>
  <c r="P6" i="1"/>
  <c r="Q6" i="1"/>
  <c r="T6" i="1" s="1"/>
  <c r="Q3" i="1"/>
  <c r="Q4" i="1"/>
  <c r="Q5" i="1"/>
  <c r="Q2" i="1"/>
  <c r="AA5" i="1" l="1"/>
  <c r="AA6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P4" i="1" l="1"/>
  <c r="AA4" i="1" l="1"/>
  <c r="P5" i="1"/>
  <c r="AA2" i="1"/>
  <c r="P3" i="1"/>
  <c r="AA3" i="1"/>
  <c r="T2" i="1"/>
  <c r="L3" i="1"/>
  <c r="L2" i="1"/>
  <c r="T5" i="1" l="1"/>
  <c r="T3" i="1"/>
  <c r="T4" i="1"/>
</calcChain>
</file>

<file path=xl/sharedStrings.xml><?xml version="1.0" encoding="utf-8"?>
<sst xmlns="http://schemas.openxmlformats.org/spreadsheetml/2006/main" count="75" uniqueCount="47">
  <si>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</si>
  <si>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</si>
  <si>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</si>
  <si>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</si>
  <si>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</si>
  <si>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</si>
  <si>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</si>
  <si>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</si>
  <si>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</si>
  <si>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</si>
  <si>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</si>
  <si>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</si>
  <si>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</si>
  <si>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</si>
  <si>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</si>
  <si>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</si>
  <si>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Factor</t>
  </si>
  <si>
    <t>Bus Tipo C</t>
  </si>
  <si>
    <t>Bus Tipo B</t>
  </si>
  <si>
    <t>BUS</t>
  </si>
  <si>
    <t>1A</t>
  </si>
  <si>
    <t>1B</t>
  </si>
  <si>
    <t>4A</t>
  </si>
  <si>
    <t>4B</t>
  </si>
  <si>
    <t>4C</t>
  </si>
  <si>
    <t>5A</t>
  </si>
  <si>
    <t>5B</t>
  </si>
  <si>
    <t>13:00 a 13:29</t>
  </si>
  <si>
    <t>13:30 a 13:59</t>
  </si>
  <si>
    <t>14:00 a 14:29</t>
  </si>
  <si>
    <t>14:30 a 14:59</t>
  </si>
  <si>
    <t>15:00 a 15:29</t>
  </si>
  <si>
    <t>13:00 a 13:59</t>
  </si>
  <si>
    <t>13:30 a 14:29</t>
  </si>
  <si>
    <t>14:00 a 14:59</t>
  </si>
  <si>
    <t>14:30 a 15:29</t>
  </si>
  <si>
    <t>15:00 a 15:59</t>
  </si>
  <si>
    <t>B16</t>
  </si>
  <si>
    <t>PB1036</t>
  </si>
  <si>
    <t>LDJW42</t>
  </si>
  <si>
    <t>STHK38</t>
  </si>
  <si>
    <t>STHF77</t>
  </si>
  <si>
    <t>LDJP67</t>
  </si>
  <si>
    <t>STHF78</t>
  </si>
  <si>
    <t>STHJ74</t>
  </si>
  <si>
    <t>STHP52</t>
  </si>
  <si>
    <t>FLXS48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</si>
</sst>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B16 PB1036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7499665939509816E-2"/>
          <c:y val="0.22965675543642014"/>
          <c:w val="0.88002070698943413"/>
          <c:h val="0.41704443623194482"/>
        </c:manualLayout>
      </c:layout>
      <c:lineChart>
        <c:grouping val="standard"/>
        <c:varyColors val="0"/>
        <c:ser>
          <c:idx val="0"/>
          <c:order val="0"/>
          <c:tx>
            <c:strRef>
              <c:f>'B16 PB1036'!$P$1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'B16 PB1036'!$O$2:$O$6</c:f>
              <c:strCache>
                <c:ptCount val="5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</c:strCache>
            </c:strRef>
          </c:cat>
          <c:val>
            <c:numRef>
              <c:f>'B16 PB1036'!$P$2:$P$6</c:f>
              <c:numCache>
                <c:formatCode>0</c:formatCode>
                <c:ptCount val="5"/>
                <c:pt idx="0">
                  <c:v>180</c:v>
                </c:pt>
                <c:pt idx="1">
                  <c:v>180</c:v>
                </c:pt>
                <c:pt idx="2">
                  <c:v>90</c:v>
                </c:pt>
                <c:pt idx="3">
                  <c:v>270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'B16 PB1036'!$Q$1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'B16 PB1036'!$O$2:$O$6</c:f>
              <c:strCache>
                <c:ptCount val="5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</c:strCache>
            </c:strRef>
          </c:cat>
          <c:val>
            <c:numRef>
              <c:f>'B16 PB1036'!$Q$2:$Q$6</c:f>
              <c:numCache>
                <c:formatCode>0</c:formatCode>
                <c:ptCount val="5"/>
                <c:pt idx="0">
                  <c:v>46.8</c:v>
                </c:pt>
                <c:pt idx="1">
                  <c:v>36</c:v>
                </c:pt>
                <c:pt idx="2">
                  <c:v>19.8</c:v>
                </c:pt>
                <c:pt idx="3">
                  <c:v>102</c:v>
                </c:pt>
                <c:pt idx="4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'B16 PB1036'!$T$1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'B16 PB1036'!$O$2:$O$6</c:f>
              <c:strCache>
                <c:ptCount val="5"/>
                <c:pt idx="0">
                  <c:v>13:00 a 13:29</c:v>
                </c:pt>
                <c:pt idx="1">
                  <c:v>13:30 a 13:59</c:v>
                </c:pt>
                <c:pt idx="2">
                  <c:v>14:00 a 14:29</c:v>
                </c:pt>
                <c:pt idx="3">
                  <c:v>14:30 a 14:59</c:v>
                </c:pt>
                <c:pt idx="4">
                  <c:v>15:00 a 15:29</c:v>
                </c:pt>
              </c:strCache>
            </c:strRef>
          </c:cat>
          <c:val>
            <c:numRef>
              <c:f>'B16 PB1036'!$T$2:$T$6</c:f>
              <c:numCache>
                <c:formatCode>0.0%</c:formatCode>
                <c:ptCount val="5"/>
                <c:pt idx="0">
                  <c:v>0.26</c:v>
                </c:pt>
                <c:pt idx="1">
                  <c:v>0.2</c:v>
                </c:pt>
                <c:pt idx="2">
                  <c:v>0.22</c:v>
                </c:pt>
                <c:pt idx="3">
                  <c:v>0.37777777777777777</c:v>
                </c:pt>
                <c:pt idx="4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D4-4029-B807-96A263A2E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88160"/>
        <c:axId val="1727591568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72759156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72388160"/>
        <c:crosses val="max"/>
        <c:crossBetween val="between"/>
      </c:valAx>
      <c:catAx>
        <c:axId val="1172388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27591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B16 PB1036</a:t>
            </a:r>
          </a:p>
        </c:rich>
      </c:tx>
      <c:layout>
        <c:manualLayout>
          <c:xMode val="edge"/>
          <c:yMode val="edge"/>
          <c:x val="0.22637991769013596"/>
          <c:y val="3.6488519916068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'B16 PB1036'!$Y$1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'B16 PB1036'!$X$2:$X$6</c:f>
              <c:strCache>
                <c:ptCount val="5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</c:strCache>
            </c:strRef>
          </c:cat>
          <c:val>
            <c:numRef>
              <c:f>'B16 PB1036'!$Y$2:$Y$6</c:f>
              <c:numCache>
                <c:formatCode>General</c:formatCode>
                <c:ptCount val="5"/>
                <c:pt idx="0">
                  <c:v>360</c:v>
                </c:pt>
                <c:pt idx="1">
                  <c:v>360</c:v>
                </c:pt>
                <c:pt idx="2">
                  <c:v>180</c:v>
                </c:pt>
                <c:pt idx="3">
                  <c:v>540</c:v>
                </c:pt>
                <c:pt idx="4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'B16 PB1036'!$Z$1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'B16 PB1036'!$X$2:$X$6</c:f>
              <c:strCache>
                <c:ptCount val="5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</c:strCache>
            </c:strRef>
          </c:cat>
          <c:val>
            <c:numRef>
              <c:f>'B16 PB1036'!$Z$2:$Z$6</c:f>
              <c:numCache>
                <c:formatCode>General</c:formatCode>
                <c:ptCount val="5"/>
                <c:pt idx="0">
                  <c:v>93.6</c:v>
                </c:pt>
                <c:pt idx="1">
                  <c:v>72</c:v>
                </c:pt>
                <c:pt idx="2">
                  <c:v>39.6</c:v>
                </c:pt>
                <c:pt idx="3">
                  <c:v>204</c:v>
                </c:pt>
                <c:pt idx="4">
                  <c:v>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'B16 PB1036'!$AA$1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'B16 PB1036'!$X$2:$X$6</c:f>
              <c:strCache>
                <c:ptCount val="5"/>
                <c:pt idx="0">
                  <c:v>13:00 a 13:59</c:v>
                </c:pt>
                <c:pt idx="1">
                  <c:v>13:30 a 14:29</c:v>
                </c:pt>
                <c:pt idx="2">
                  <c:v>14:00 a 14:59</c:v>
                </c:pt>
                <c:pt idx="3">
                  <c:v>14:30 a 15:29</c:v>
                </c:pt>
                <c:pt idx="4">
                  <c:v>15:00 a 15:59</c:v>
                </c:pt>
              </c:strCache>
            </c:strRef>
          </c:cat>
          <c:val>
            <c:numRef>
              <c:f>'B16 PB1036'!$AA$2:$AA$6</c:f>
              <c:numCache>
                <c:formatCode>0%</c:formatCode>
                <c:ptCount val="5"/>
                <c:pt idx="0">
                  <c:v>0.26</c:v>
                </c:pt>
                <c:pt idx="1">
                  <c:v>0.2</c:v>
                </c:pt>
                <c:pt idx="2">
                  <c:v>0.22</c:v>
                </c:pt>
                <c:pt idx="3">
                  <c:v>0.37777777777777777</c:v>
                </c:pt>
                <c:pt idx="4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321422</xdr:colOff>
      <xdr:row>18</xdr:row>
      <xdr:rowOff>2777</xdr:rowOff>
    </xdr:from>
    <xdr:to>
      <xdr:col>20</xdr:col>
      <xdr:colOff>324970</xdr:colOff>
      <xdr:row>36</xdr:row>
      <xdr:rowOff>89647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291352</xdr:colOff>
      <xdr:row>17</xdr:row>
      <xdr:rowOff>168088</xdr:rowOff>
    </xdr:from>
    <xdr:to>
      <xdr:col>27</xdr:col>
      <xdr:colOff>739588</xdr:colOff>
      <xdr:row>34</xdr:row>
      <xdr:rowOff>44823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51"/>
  <sheetViews>
    <sheetView tabSelected="1" zoomScale="85" zoomScaleNormal="85" workbookViewId="0">
      <selection activeCell="L12" sqref="L12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bestFit="1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O1" s="11" t="s">
        <v>11</v>
      </c>
      <c r="P1" s="11" t="s">
        <v>12</v>
      </c>
      <c r="Q1" s="11" t="s">
        <v>13</v>
      </c>
      <c r="R1" s="12">
        <v>1</v>
      </c>
      <c r="S1" s="11" t="s">
        <v>14</v>
      </c>
      <c r="T1" s="11" t="s">
        <v>15</v>
      </c>
      <c r="X1" s="15" t="s">
        <v>11</v>
      </c>
      <c r="Y1" s="15" t="s">
        <v>12</v>
      </c>
      <c r="Z1" s="15" t="s">
        <v>13</v>
      </c>
      <c r="AA1" s="15" t="s">
        <v>15</v>
      </c>
    </row>
    <row r="2" spans="1:27" x14ac:dyDescent="0.35">
      <c r="A2" s="5">
        <v>1</v>
      </c>
      <c r="B2" s="3" t="s">
        <v>38</v>
      </c>
      <c r="C2" s="4">
        <v>45955</v>
      </c>
      <c r="D2" s="3" t="s">
        <v>37</v>
      </c>
      <c r="E2" s="3">
        <v>2</v>
      </c>
      <c r="F2" s="21">
        <v>0.55138888888888893</v>
      </c>
      <c r="G2" s="2">
        <f t="shared" ref="G2:G38" si="0">FLOOR(F2,"00:30")</f>
        <v>0.54166666666666663</v>
      </c>
      <c r="H2" s="3" t="s">
        <v>39</v>
      </c>
      <c r="I2" s="6" t="s">
        <v>21</v>
      </c>
      <c r="J2" s="3">
        <f>VLOOKUP(E2,Hoja1!E:F,2,FALSE)</f>
        <v>90</v>
      </c>
      <c r="K2" s="22">
        <f>VLOOKUP(I2,Hoja1!A:C,3,FALSE)</f>
        <v>19.8</v>
      </c>
      <c r="L2" s="9">
        <f>K2/J2</f>
        <v>0.22</v>
      </c>
      <c r="N2" s="20">
        <v>0.54166666666666696</v>
      </c>
      <c r="O2" s="3" t="s">
        <v>27</v>
      </c>
      <c r="P2" s="14">
        <f>SUMIF(G1:G25,N2,J1:J25)</f>
        <v>180</v>
      </c>
      <c r="Q2" s="14">
        <f>SUMIF(G1:G25,N2,K1:K25)</f>
        <v>46.8</v>
      </c>
      <c r="R2" s="9">
        <v>1</v>
      </c>
      <c r="S2" s="10">
        <v>0.85</v>
      </c>
      <c r="T2" s="10">
        <f>Q2/P2</f>
        <v>0.26</v>
      </c>
      <c r="V2" s="20">
        <v>0.54166666666666696</v>
      </c>
      <c r="W2" s="20">
        <v>0.54166666666666696</v>
      </c>
      <c r="X2" s="23" t="s">
        <v>32</v>
      </c>
      <c r="Y2" s="16">
        <f>SUM(SUMIF($G$1:$G$100,W2,$J$1:$J$100),SUMIF($G$1:$G$100,V2,$J$1:$J$100))</f>
        <v>360</v>
      </c>
      <c r="Z2" s="16">
        <f>SUM(SUMIF($G$1:$G$100,W2,$K$1:$K$100),SUMIF($G$1:$G$100,V2,$K$1:$K100))</f>
        <v>93.6</v>
      </c>
      <c r="AA2" s="17">
        <f>Z2/Y2</f>
        <v>0.26</v>
      </c>
    </row>
    <row r="3" spans="1:27" x14ac:dyDescent="0.35">
      <c r="A3" s="5">
        <v>2</v>
      </c>
      <c r="B3" s="3" t="s">
        <v>38</v>
      </c>
      <c r="C3" s="4">
        <v>45955</v>
      </c>
      <c r="D3" s="3" t="s">
        <v>37</v>
      </c>
      <c r="E3" s="3">
        <v>2</v>
      </c>
      <c r="F3" s="21">
        <v>0.56111111111111112</v>
      </c>
      <c r="G3" s="2">
        <f t="shared" si="0"/>
        <v>0.54166666666666663</v>
      </c>
      <c r="H3" s="3" t="s">
        <v>40</v>
      </c>
      <c r="I3" s="3">
        <v>2</v>
      </c>
      <c r="J3" s="3">
        <f>VLOOKUP(E3,Hoja1!E:F,2,FALSE)</f>
        <v>90</v>
      </c>
      <c r="K3" s="22">
        <f>VLOOKUP(I3,Hoja1!A:C,3,FALSE)</f>
        <v>27</v>
      </c>
      <c r="L3" s="9">
        <f t="shared" ref="L3:L4" si="1">K3/J3</f>
        <v>0.3</v>
      </c>
      <c r="N3" s="20">
        <v>0.5625</v>
      </c>
      <c r="O3" s="3" t="s">
        <v>28</v>
      </c>
      <c r="P3" s="14">
        <f>SUMIF(G2:G26,N3,J2:J26)</f>
        <v>180</v>
      </c>
      <c r="Q3" s="14">
        <f>SUMIF(G2:G26,N3,K2:K26)</f>
        <v>36</v>
      </c>
      <c r="R3" s="9">
        <v>1</v>
      </c>
      <c r="S3" s="10">
        <v>0.85</v>
      </c>
      <c r="T3" s="10">
        <f>Q3/P3</f>
        <v>0.2</v>
      </c>
      <c r="V3" s="20">
        <v>0.5625</v>
      </c>
      <c r="W3" s="20">
        <v>0.5625</v>
      </c>
      <c r="X3" s="23" t="s">
        <v>33</v>
      </c>
      <c r="Y3" s="16">
        <f t="shared" ref="Y3:Y6" si="2">SUM(SUMIF($G$1:$G$100,W3,$J$1:$J$100),SUMIF($G$1:$G$100,V3,$J$1:$J$100))</f>
        <v>360</v>
      </c>
      <c r="Z3" s="16">
        <f>SUM(SUMIF($G$1:$G$100,W3,$K$1:$K$100),SUMIF($G$1:$G$100,V3,$K$1:$K101))</f>
        <v>72</v>
      </c>
      <c r="AA3" s="17">
        <f t="shared" ref="AA3:AA5" si="3">Z3/Y3</f>
        <v>0.2</v>
      </c>
    </row>
    <row r="4" spans="1:27" x14ac:dyDescent="0.35">
      <c r="A4" s="5">
        <v>3</v>
      </c>
      <c r="B4" s="3" t="s">
        <v>38</v>
      </c>
      <c r="C4" s="4">
        <v>45955</v>
      </c>
      <c r="D4" s="3" t="s">
        <v>37</v>
      </c>
      <c r="E4" s="3">
        <v>2</v>
      </c>
      <c r="F4" s="21">
        <v>0.56874999999999998</v>
      </c>
      <c r="G4" s="2">
        <f t="shared" si="0"/>
        <v>0.5625</v>
      </c>
      <c r="H4" s="3" t="s">
        <v>41</v>
      </c>
      <c r="I4" s="3" t="s">
        <v>20</v>
      </c>
      <c r="J4" s="3">
        <f>VLOOKUP(E4,Hoja1!E:F,2,FALSE)</f>
        <v>90</v>
      </c>
      <c r="K4" s="22">
        <f>VLOOKUP(I4,Hoja1!A:C,3,FALSE)</f>
        <v>9</v>
      </c>
      <c r="L4" s="9">
        <f t="shared" si="1"/>
        <v>0.1</v>
      </c>
      <c r="N4" s="20">
        <v>0.58333333333333304</v>
      </c>
      <c r="O4" s="3" t="s">
        <v>29</v>
      </c>
      <c r="P4" s="14">
        <f>SUMIF(G3:G27,N4,J3:J27)</f>
        <v>90</v>
      </c>
      <c r="Q4" s="14">
        <f>SUMIF(G3:G27,N4,K3:K27)</f>
        <v>19.8</v>
      </c>
      <c r="R4" s="9">
        <v>1</v>
      </c>
      <c r="S4" s="10">
        <v>0.85</v>
      </c>
      <c r="T4" s="10">
        <f>Q4/P4</f>
        <v>0.22</v>
      </c>
      <c r="V4" s="20">
        <v>0.58333333333333304</v>
      </c>
      <c r="W4" s="20">
        <v>0.58333333333333304</v>
      </c>
      <c r="X4" s="23" t="s">
        <v>34</v>
      </c>
      <c r="Y4" s="16">
        <f t="shared" si="2"/>
        <v>180</v>
      </c>
      <c r="Z4" s="16">
        <f>SUM(SUMIF($G$1:$G$100,W4,$K$1:$K$100),SUMIF($G$1:$G$100,V4,$K$1:$K102))</f>
        <v>39.6</v>
      </c>
      <c r="AA4" s="17">
        <f t="shared" si="3"/>
        <v>0.22</v>
      </c>
    </row>
    <row r="5" spans="1:27" x14ac:dyDescent="0.35">
      <c r="A5" s="5">
        <v>4</v>
      </c>
      <c r="B5" s="3" t="s">
        <v>38</v>
      </c>
      <c r="C5" s="4">
        <v>45955</v>
      </c>
      <c r="D5" s="3" t="s">
        <v>37</v>
      </c>
      <c r="E5" s="3">
        <v>2</v>
      </c>
      <c r="F5" s="21">
        <v>0.57916666666666672</v>
      </c>
      <c r="G5" s="2">
        <f t="shared" si="0"/>
        <v>0.5625</v>
      </c>
      <c r="H5" s="3" t="s">
        <v>42</v>
      </c>
      <c r="I5" s="3">
        <v>2</v>
      </c>
      <c r="J5" s="3">
        <f>VLOOKUP(E5,Hoja1!E:F,2,FALSE)</f>
        <v>90</v>
      </c>
      <c r="K5" s="22">
        <f>VLOOKUP(I5,Hoja1!A:C,3,FALSE)</f>
        <v>27</v>
      </c>
      <c r="L5" s="9">
        <f t="shared" ref="L5:L21" si="4">K5/J5</f>
        <v>0.3</v>
      </c>
      <c r="N5" s="20">
        <v>0.60416666666666696</v>
      </c>
      <c r="O5" s="3" t="s">
        <v>30</v>
      </c>
      <c r="P5" s="14">
        <f>SUMIF(G4:G28,N5,J4:J28)</f>
        <v>270</v>
      </c>
      <c r="Q5" s="14">
        <f>SUMIF(G4:G28,N5,K4:K28)</f>
        <v>102</v>
      </c>
      <c r="R5" s="9">
        <v>1</v>
      </c>
      <c r="S5" s="10">
        <v>0.85</v>
      </c>
      <c r="T5" s="10">
        <f>Q5/P5</f>
        <v>0.37777777777777777</v>
      </c>
      <c r="V5" s="20">
        <v>0.60416666666666696</v>
      </c>
      <c r="W5" s="20">
        <v>0.60416666666666696</v>
      </c>
      <c r="X5" s="23" t="s">
        <v>35</v>
      </c>
      <c r="Y5" s="16">
        <f t="shared" si="2"/>
        <v>540</v>
      </c>
      <c r="Z5" s="16">
        <f>SUM(SUMIF($G$1:$G$100,W5,$K$1:$K$100),SUMIF($G$1:$G$100,V5,$K$1:$K103))</f>
        <v>204</v>
      </c>
      <c r="AA5" s="17">
        <f t="shared" si="3"/>
        <v>0.37777777777777777</v>
      </c>
    </row>
    <row r="6" spans="1:27" x14ac:dyDescent="0.35">
      <c r="A6" s="5">
        <v>5</v>
      </c>
      <c r="B6" s="3" t="s">
        <v>38</v>
      </c>
      <c r="C6" s="4">
        <v>45955</v>
      </c>
      <c r="D6" s="3" t="s">
        <v>37</v>
      </c>
      <c r="E6" s="3">
        <v>2</v>
      </c>
      <c r="F6" s="21">
        <v>0.58402777777777781</v>
      </c>
      <c r="G6" s="2">
        <f t="shared" si="0"/>
        <v>0.58333333333333326</v>
      </c>
      <c r="H6" s="3" t="s">
        <v>43</v>
      </c>
      <c r="I6" s="3" t="s">
        <v>21</v>
      </c>
      <c r="J6" s="3">
        <f>VLOOKUP(E6,Hoja1!E:F,2,FALSE)</f>
        <v>90</v>
      </c>
      <c r="K6" s="22">
        <f>VLOOKUP(I6,Hoja1!A:C,3,FALSE)</f>
        <v>19.8</v>
      </c>
      <c r="L6" s="9">
        <f t="shared" si="4"/>
        <v>0.22</v>
      </c>
      <c r="N6" s="20">
        <v>0.625</v>
      </c>
      <c r="O6" s="3" t="s">
        <v>31</v>
      </c>
      <c r="P6" s="14">
        <f>SUMIF(G5:G29,N6,J5:J29)</f>
        <v>90</v>
      </c>
      <c r="Q6" s="14">
        <f>SUMIF(G5:G29,N6,K5:K29)</f>
        <v>19.8</v>
      </c>
      <c r="R6" s="9">
        <v>1</v>
      </c>
      <c r="S6" s="10">
        <v>0.85</v>
      </c>
      <c r="T6" s="10">
        <f t="shared" ref="T6" si="5">Q6/P6</f>
        <v>0.22</v>
      </c>
      <c r="V6" s="20">
        <v>0.625</v>
      </c>
      <c r="W6" s="20">
        <v>0.625</v>
      </c>
      <c r="X6" s="23" t="s">
        <v>36</v>
      </c>
      <c r="Y6" s="16">
        <f t="shared" si="2"/>
        <v>180</v>
      </c>
      <c r="Z6" s="16">
        <f>SUM(SUMIF($G$1:$G$100,W6,$K$1:$K$100),SUMIF($G$1:$G$100,V6,$K$1:$K104))</f>
        <v>39.6</v>
      </c>
      <c r="AA6" s="17">
        <f t="shared" ref="AA6" si="6">Z6/Y6</f>
        <v>0.22</v>
      </c>
    </row>
    <row r="7" spans="1:27" x14ac:dyDescent="0.35">
      <c r="A7" s="5">
        <v>6</v>
      </c>
      <c r="B7" s="3" t="s">
        <v>38</v>
      </c>
      <c r="C7" s="4">
        <v>45955</v>
      </c>
      <c r="D7" s="3" t="s">
        <v>37</v>
      </c>
      <c r="E7" s="3">
        <v>2</v>
      </c>
      <c r="F7" s="21">
        <v>0.60416666666666663</v>
      </c>
      <c r="G7" s="2">
        <f t="shared" si="0"/>
        <v>0.60416666666666663</v>
      </c>
      <c r="H7" s="3" t="s">
        <v>44</v>
      </c>
      <c r="I7" s="3" t="s">
        <v>22</v>
      </c>
      <c r="J7" s="3">
        <f>VLOOKUP(E7,Hoja1!E:F,2,FALSE)</f>
        <v>90</v>
      </c>
      <c r="K7" s="22">
        <f>VLOOKUP(I7,Hoja1!A:C,3,FALSE)</f>
        <v>66</v>
      </c>
      <c r="L7" s="9">
        <f t="shared" si="4"/>
        <v>0.73333333333333328</v>
      </c>
      <c r="N7" s="20"/>
      <c r="O7" s="9"/>
      <c r="P7" s="14"/>
      <c r="Q7" s="14"/>
      <c r="R7" s="9"/>
      <c r="S7" s="10"/>
      <c r="T7" s="10"/>
      <c r="V7" s="20"/>
      <c r="W7" s="20"/>
      <c r="X7" s="23"/>
      <c r="Y7" s="16"/>
      <c r="Z7" s="16"/>
      <c r="AA7" s="17"/>
    </row>
    <row r="8" spans="1:27" x14ac:dyDescent="0.35">
      <c r="A8" s="5">
        <v>7</v>
      </c>
      <c r="B8" s="3" t="s">
        <v>38</v>
      </c>
      <c r="C8" s="4">
        <v>45955</v>
      </c>
      <c r="D8" s="3" t="s">
        <v>37</v>
      </c>
      <c r="E8" s="3">
        <v>2</v>
      </c>
      <c r="F8" s="21">
        <v>0.60972222222222228</v>
      </c>
      <c r="G8" s="2">
        <f t="shared" si="0"/>
        <v>0.60416666666666663</v>
      </c>
      <c r="H8" s="3" t="s">
        <v>45</v>
      </c>
      <c r="I8" s="3">
        <v>2</v>
      </c>
      <c r="J8" s="3">
        <f>VLOOKUP(E8,Hoja1!E:F,2,FALSE)</f>
        <v>90</v>
      </c>
      <c r="K8" s="22">
        <f>VLOOKUP(I8,Hoja1!A:C,3,FALSE)</f>
        <v>27</v>
      </c>
      <c r="L8" s="9">
        <f t="shared" si="4"/>
        <v>0.3</v>
      </c>
      <c r="N8" s="20"/>
      <c r="O8" s="9"/>
      <c r="P8" s="14"/>
      <c r="Q8" s="14"/>
      <c r="R8" s="9"/>
      <c r="S8" s="10"/>
      <c r="T8" s="10"/>
      <c r="V8" s="20"/>
      <c r="W8" s="20"/>
      <c r="X8" s="23"/>
      <c r="Y8" s="16"/>
      <c r="Z8" s="16"/>
      <c r="AA8" s="17"/>
    </row>
    <row r="9" spans="1:27" x14ac:dyDescent="0.35">
      <c r="A9" s="5">
        <v>8</v>
      </c>
      <c r="B9" s="3" t="s">
        <v>38</v>
      </c>
      <c r="C9" s="4">
        <v>45955</v>
      </c>
      <c r="D9" s="3" t="s">
        <v>37</v>
      </c>
      <c r="E9" s="3">
        <v>2</v>
      </c>
      <c r="F9" s="21">
        <v>0.61875000000000002</v>
      </c>
      <c r="G9" s="2">
        <f t="shared" si="0"/>
        <v>0.60416666666666663</v>
      </c>
      <c r="H9" s="3" t="s">
        <v>46</v>
      </c>
      <c r="I9" s="3" t="s">
        <v>20</v>
      </c>
      <c r="J9" s="3">
        <f>VLOOKUP(E9,Hoja1!E:F,2,FALSE)</f>
        <v>90</v>
      </c>
      <c r="K9" s="22">
        <f>VLOOKUP(I9,Hoja1!A:C,3,FALSE)</f>
        <v>9</v>
      </c>
      <c r="L9" s="9">
        <f t="shared" si="4"/>
        <v>0.1</v>
      </c>
      <c r="N9" s="20"/>
      <c r="O9" s="9"/>
      <c r="P9" s="14"/>
      <c r="Q9" s="14"/>
      <c r="R9" s="9"/>
      <c r="S9" s="10"/>
      <c r="T9" s="10"/>
      <c r="V9" s="20"/>
      <c r="W9" s="20"/>
      <c r="X9" s="23"/>
      <c r="Y9" s="16"/>
      <c r="Z9" s="16"/>
      <c r="AA9" s="17"/>
    </row>
    <row r="10" spans="1:27" x14ac:dyDescent="0.35">
      <c r="A10" s="5">
        <v>9</v>
      </c>
      <c r="B10" s="3" t="s">
        <v>38</v>
      </c>
      <c r="C10" s="4">
        <v>45955</v>
      </c>
      <c r="D10" s="3" t="s">
        <v>37</v>
      </c>
      <c r="E10" s="3">
        <v>2</v>
      </c>
      <c r="F10" s="21">
        <v>0.625</v>
      </c>
      <c r="G10" s="2">
        <f t="shared" si="0"/>
        <v>0.625</v>
      </c>
      <c r="H10" s="3" t="s">
        <v>40</v>
      </c>
      <c r="I10" s="3" t="s">
        <v>21</v>
      </c>
      <c r="J10" s="3">
        <f>VLOOKUP(E10,Hoja1!E:F,2,FALSE)</f>
        <v>90</v>
      </c>
      <c r="K10" s="22">
        <f>VLOOKUP(I10,Hoja1!A:C,3,FALSE)</f>
        <v>19.8</v>
      </c>
      <c r="L10" s="9">
        <f t="shared" si="4"/>
        <v>0.22</v>
      </c>
      <c r="N10" s="20"/>
      <c r="O10" s="3"/>
      <c r="P10" s="14"/>
      <c r="Q10" s="14"/>
      <c r="R10" s="9"/>
      <c r="S10" s="10"/>
      <c r="T10" s="10"/>
      <c r="V10" s="20"/>
      <c r="W10" s="20"/>
      <c r="X10" s="23"/>
      <c r="Y10" s="16"/>
      <c r="Z10" s="16"/>
      <c r="AA10" s="17"/>
    </row>
    <row r="11" spans="1:27" x14ac:dyDescent="0.35">
      <c r="L11" s="9">
        <v>0.85</v>
      </c>
      <c r="N11" s="20"/>
      <c r="O11" s="3"/>
      <c r="P11" s="14"/>
      <c r="Q11" s="14"/>
      <c r="R11" s="9"/>
      <c r="S11" s="10"/>
      <c r="T11" s="10"/>
      <c r="V11" s="20"/>
      <c r="W11" s="20"/>
      <c r="X11" s="23"/>
      <c r="Y11" s="16"/>
      <c r="Z11" s="16"/>
      <c r="AA11" s="17"/>
    </row>
    <row r="12" spans="1:27" x14ac:dyDescent="0.35">
      <c r="N12" s="20"/>
      <c r="O12" s="3"/>
      <c r="P12" s="14"/>
      <c r="Q12" s="14"/>
      <c r="R12" s="9"/>
      <c r="S12" s="10"/>
      <c r="T12" s="10"/>
      <c r="V12" s="20"/>
      <c r="W12" s="20"/>
      <c r="X12" s="23"/>
      <c r="Y12" s="16"/>
      <c r="Z12" s="16"/>
      <c r="AA12" s="17"/>
    </row>
    <row r="13" spans="1:27" x14ac:dyDescent="0.35">
      <c r="N13" s="20"/>
      <c r="O13" s="3"/>
      <c r="P13" s="14"/>
      <c r="Q13" s="14"/>
      <c r="R13" s="9"/>
      <c r="S13" s="10"/>
      <c r="T13" s="10"/>
      <c r="V13" s="20"/>
      <c r="W13" s="20"/>
      <c r="X13" s="23"/>
      <c r="Y13" s="16"/>
      <c r="Z13" s="16"/>
      <c r="AA13" s="17"/>
    </row>
    <row r="14" spans="1:27" x14ac:dyDescent="0.35">
      <c r="N14" s="20"/>
      <c r="O14" s="3"/>
      <c r="P14" s="14"/>
      <c r="Q14" s="14"/>
      <c r="R14" s="9"/>
      <c r="S14" s="10"/>
      <c r="T14" s="10"/>
      <c r="V14" s="20"/>
      <c r="W14" s="20"/>
      <c r="X14" s="23"/>
      <c r="Y14" s="16"/>
      <c r="Z14" s="16"/>
      <c r="AA14" s="17"/>
    </row>
    <row r="15" spans="1:27" x14ac:dyDescent="0.35">
      <c r="N15" s="20"/>
      <c r="O15" s="3"/>
      <c r="P15" s="14"/>
      <c r="Q15" s="14"/>
      <c r="R15" s="9"/>
      <c r="S15" s="10"/>
      <c r="T15" s="10"/>
      <c r="V15" s="20"/>
      <c r="W15" s="20"/>
      <c r="X15" s="23"/>
      <c r="Y15" s="16"/>
      <c r="Z15" s="16"/>
      <c r="AA15" s="17"/>
    </row>
    <row r="16" spans="1:27" x14ac:dyDescent="0.35">
      <c r="N16" s="20"/>
      <c r="O16" s="3"/>
      <c r="P16" s="14"/>
      <c r="Q16" s="14"/>
      <c r="R16" s="9"/>
      <c r="S16" s="10"/>
      <c r="T16" s="10"/>
      <c r="V16" s="20"/>
      <c r="W16" s="20"/>
      <c r="X16" s="3"/>
      <c r="Y16" s="16"/>
      <c r="Z16" s="16"/>
      <c r="AA16" s="17"/>
    </row>
    <row r="17" spans="14:27" x14ac:dyDescent="0.35">
      <c r="N17" s="20"/>
      <c r="O17" s="3"/>
      <c r="P17" s="14"/>
      <c r="Q17" s="14"/>
      <c r="R17" s="9"/>
      <c r="S17" s="10"/>
      <c r="T17" s="10"/>
      <c r="V17" s="20"/>
      <c r="W17" s="20"/>
      <c r="X17" s="3"/>
      <c r="Y17" s="16"/>
      <c r="Z17" s="16"/>
      <c r="AA17" s="17"/>
    </row>
    <row r="18" spans="14:27" x14ac:dyDescent="0.35">
      <c r="O18" s="6"/>
      <c r="R18" s="18"/>
      <c r="S18" s="19"/>
      <c r="T18" s="19"/>
      <c r="X18" s="3"/>
      <c r="Y18" s="16"/>
      <c r="Z18" s="16"/>
      <c r="AA18" s="17"/>
    </row>
    <row r="19" spans="14:27" x14ac:dyDescent="0.35">
      <c r="O19" s="6"/>
      <c r="R19" s="18"/>
      <c r="S19" s="19"/>
      <c r="T19" s="19"/>
    </row>
    <row r="21" spans="14:27" x14ac:dyDescent="0.35">
      <c r="R21"/>
      <c r="S21"/>
    </row>
    <row r="22" spans="14:27" x14ac:dyDescent="0.35">
      <c r="R22"/>
      <c r="S22"/>
    </row>
    <row r="23" spans="14:27" x14ac:dyDescent="0.35">
      <c r="R23"/>
      <c r="S23"/>
    </row>
    <row r="24" spans="14:27" x14ac:dyDescent="0.35">
      <c r="R24"/>
      <c r="S24"/>
    </row>
    <row r="25" spans="14:27" x14ac:dyDescent="0.35">
      <c r="R25"/>
      <c r="S25"/>
    </row>
    <row r="26" spans="14:27" x14ac:dyDescent="0.35">
      <c r="P26"/>
      <c r="Q26"/>
      <c r="R26"/>
      <c r="S26"/>
    </row>
    <row r="27" spans="14:27" x14ac:dyDescent="0.35">
      <c r="P27"/>
      <c r="Q27"/>
      <c r="R27"/>
      <c r="S27"/>
    </row>
    <row r="28" spans="14:27" x14ac:dyDescent="0.35">
      <c r="R28"/>
      <c r="S28"/>
    </row>
    <row r="29" spans="14:27" x14ac:dyDescent="0.35">
      <c r="R29"/>
      <c r="S29"/>
    </row>
    <row r="34" spans="16:19" x14ac:dyDescent="0.35">
      <c r="P34"/>
      <c r="Q34"/>
      <c r="R34"/>
      <c r="S34"/>
    </row>
    <row r="35" spans="16:19" x14ac:dyDescent="0.35">
      <c r="P35"/>
      <c r="Q35"/>
      <c r="R35"/>
      <c r="S35"/>
    </row>
    <row r="36" spans="16:19" x14ac:dyDescent="0.35">
      <c r="P36"/>
      <c r="Q36"/>
      <c r="R36"/>
      <c r="S36"/>
    </row>
    <row r="37" spans="16:19" x14ac:dyDescent="0.35">
      <c r="P37"/>
      <c r="Q37"/>
      <c r="R37"/>
      <c r="S37"/>
    </row>
    <row r="38" spans="16:19" x14ac:dyDescent="0.35">
      <c r="P38"/>
      <c r="Q38"/>
      <c r="R38"/>
      <c r="S38"/>
    </row>
    <row r="39" spans="16:19" x14ac:dyDescent="0.35">
      <c r="P39"/>
      <c r="Q39"/>
      <c r="R39"/>
      <c r="S39"/>
    </row>
    <row r="40" spans="16:19" x14ac:dyDescent="0.35">
      <c r="P40"/>
      <c r="Q40"/>
      <c r="R40"/>
      <c r="S40"/>
    </row>
    <row r="41" spans="16:19" x14ac:dyDescent="0.35">
      <c r="P41"/>
      <c r="Q41"/>
      <c r="R41"/>
      <c r="S41"/>
    </row>
    <row r="42" spans="16:19" x14ac:dyDescent="0.35">
      <c r="P42"/>
      <c r="Q42"/>
      <c r="R42"/>
      <c r="S42"/>
    </row>
    <row r="43" spans="16:19" x14ac:dyDescent="0.35">
      <c r="P43"/>
      <c r="Q43"/>
      <c r="R43"/>
      <c r="S43"/>
    </row>
    <row r="44" spans="16:19" x14ac:dyDescent="0.35">
      <c r="P44"/>
      <c r="Q44"/>
      <c r="R44"/>
      <c r="S44"/>
    </row>
    <row r="45" spans="16:19" x14ac:dyDescent="0.35">
      <c r="P45"/>
      <c r="Q45"/>
      <c r="R45"/>
      <c r="S45"/>
    </row>
    <row r="46" spans="16:19" x14ac:dyDescent="0.35">
      <c r="P46"/>
      <c r="Q46"/>
      <c r="R46"/>
      <c r="S46"/>
    </row>
    <row r="47" spans="16:19" x14ac:dyDescent="0.35">
      <c r="P47"/>
      <c r="Q47"/>
      <c r="R47"/>
      <c r="S47"/>
    </row>
    <row r="48" spans="16:19" x14ac:dyDescent="0.35">
      <c r="P48"/>
      <c r="Q48"/>
      <c r="R48"/>
      <c r="S48"/>
    </row>
    <row r="49" customFormat="1" x14ac:dyDescent="0.35"/>
    <row r="50" customFormat="1" x14ac:dyDescent="0.35"/>
    <row r="51" customFormat="1" x14ac:dyDescent="0.35"/>
  </sheetData>
  <phoneticPr fontId="5" type="noConversion"/>
  <conditionalFormatting sqref="L2:L11">
    <cfRule type="expression" dxfId="0" priority="3">
      <formula>"&gt;85%"</formula>
    </cfRule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:O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28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7265625" style="6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7" t="s">
        <v>16</v>
      </c>
      <c r="B1" s="3" t="s">
        <v>17</v>
      </c>
      <c r="C1" s="6" t="s">
        <v>18</v>
      </c>
      <c r="E1" s="3" t="s">
        <v>19</v>
      </c>
      <c r="F1" s="3" t="s">
        <v>8</v>
      </c>
    </row>
    <row r="2" spans="1:6" x14ac:dyDescent="0.35">
      <c r="A2" s="7">
        <v>0</v>
      </c>
      <c r="B2" s="3">
        <v>0</v>
      </c>
      <c r="C2" s="6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20</v>
      </c>
      <c r="B3" s="3">
        <v>15</v>
      </c>
      <c r="C3" s="6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21</v>
      </c>
      <c r="B4" s="3">
        <v>33</v>
      </c>
      <c r="C4" s="6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6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6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22</v>
      </c>
      <c r="B7" s="3">
        <v>110</v>
      </c>
      <c r="C7" s="6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23</v>
      </c>
      <c r="B8" s="3">
        <v>110</v>
      </c>
      <c r="C8" s="6">
        <f t="shared" si="0"/>
        <v>66</v>
      </c>
      <c r="D8" s="13">
        <f t="shared" si="1"/>
        <v>0.73333333333333328</v>
      </c>
    </row>
    <row r="9" spans="1:6" x14ac:dyDescent="0.35">
      <c r="A9" s="7" t="s">
        <v>24</v>
      </c>
      <c r="B9" s="3">
        <v>130</v>
      </c>
      <c r="C9" s="6">
        <f t="shared" si="0"/>
        <v>78</v>
      </c>
      <c r="D9" s="13">
        <f t="shared" si="1"/>
        <v>0.8666666666666667</v>
      </c>
    </row>
    <row r="10" spans="1:6" x14ac:dyDescent="0.35">
      <c r="A10" s="7" t="s">
        <v>25</v>
      </c>
      <c r="B10" s="3">
        <v>140</v>
      </c>
      <c r="C10" s="6">
        <f t="shared" si="0"/>
        <v>84</v>
      </c>
      <c r="D10" s="13">
        <f t="shared" si="1"/>
        <v>0.93333333333333335</v>
      </c>
    </row>
    <row r="11" spans="1:6" x14ac:dyDescent="0.35">
      <c r="A11" s="7" t="s">
        <v>26</v>
      </c>
      <c r="B11" s="3">
        <v>150</v>
      </c>
      <c r="C11" s="6">
        <f t="shared" si="0"/>
        <v>90</v>
      </c>
      <c r="D11" s="13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7C826F-955A-4E45-AC4A-5B255F2C0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B16 PB1036</vt:lpstr>
      <vt:lpstr>Hoja1</vt:lpstr>
      <vt:lpstr>'B16 PB1036'!Área_de_impresión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